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Eyal\AppData\Local\Temp\tmp4jyd51x0\"/>
    </mc:Choice>
  </mc:AlternateContent>
  <xr:revisionPtr revIDLastSave="0" documentId="13_ncr:1_{969FE95B-F2F3-4B77-B228-B47EB5C42BCD}" xr6:coauthVersionLast="47" xr6:coauthVersionMax="47" xr10:uidLastSave="{00000000-0000-0000-0000-000000000000}"/>
  <bookViews>
    <workbookView xWindow="15" yWindow="15" windowWidth="28770" windowHeight="15450" xr2:uid="{00000000-000D-0000-FFFF-FFFF00000000}"/>
  </bookViews>
  <sheets>
    <sheet name="Calculator" sheetId="1" r:id="rId1"/>
    <sheet name="Breakdown" sheetId="2" r:id="rId2"/>
    <sheet name="About &amp; Assumptions" sheetId="3" r:id="rId3"/>
    <sheet name="_Engine" sheetId="4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" i="4" l="1"/>
  <c r="B23" i="4"/>
  <c r="B22" i="4"/>
  <c r="B21" i="4"/>
  <c r="B20" i="4"/>
  <c r="B26" i="4" s="1"/>
  <c r="B8" i="4"/>
  <c r="B6" i="4"/>
  <c r="N5" i="4"/>
  <c r="B5" i="4"/>
  <c r="B10" i="2" s="1"/>
  <c r="B3" i="4"/>
  <c r="B2" i="4"/>
  <c r="C29" i="3"/>
  <c r="B11" i="2"/>
  <c r="B9" i="2"/>
  <c r="B8" i="2"/>
  <c r="B7" i="2"/>
  <c r="B6" i="2"/>
  <c r="B5" i="2"/>
  <c r="A2" i="2"/>
  <c r="B31" i="1"/>
  <c r="B18" i="1"/>
  <c r="I1" i="1"/>
  <c r="C25" i="1" l="1"/>
  <c r="B4" i="4"/>
  <c r="B25" i="4"/>
  <c r="B15" i="4"/>
  <c r="N3" i="4" s="1"/>
  <c r="B14" i="4"/>
  <c r="B4" i="2"/>
  <c r="C4" i="2" s="1"/>
  <c r="C5" i="2" s="1"/>
  <c r="C6" i="2" s="1"/>
  <c r="C7" i="2" s="1"/>
  <c r="C8" i="2" s="1"/>
  <c r="C9" i="2" s="1"/>
  <c r="C10" i="2" s="1"/>
  <c r="C11" i="2" s="1"/>
  <c r="C13" i="2" s="1"/>
  <c r="B22" i="1"/>
  <c r="B16" i="4"/>
  <c r="N4" i="4" s="1"/>
  <c r="B17" i="4"/>
  <c r="B28" i="1" s="1"/>
  <c r="M2" i="4"/>
  <c r="B7" i="4"/>
  <c r="B33" i="1"/>
  <c r="C23" i="1"/>
  <c r="B24" i="4"/>
  <c r="M4" i="4"/>
  <c r="C24" i="1" l="1"/>
  <c r="M3" i="4"/>
  <c r="N2" i="4"/>
  <c r="B27" i="1"/>
  <c r="B9" i="4"/>
  <c r="B10" i="4" s="1"/>
  <c r="B11" i="4" l="1"/>
  <c r="B12" i="4" s="1"/>
  <c r="B18" i="4"/>
  <c r="B19" i="4" s="1"/>
  <c r="B32" i="1" s="1"/>
  <c r="B13" i="4" l="1"/>
  <c r="M5" i="4" s="1"/>
  <c r="B21" i="1"/>
  <c r="A13" i="2"/>
  <c r="B26" i="1"/>
  <c r="C26" i="1" l="1"/>
</calcChain>
</file>

<file path=xl/sharedStrings.xml><?xml version="1.0" encoding="utf-8"?>
<sst xmlns="http://schemas.openxmlformats.org/spreadsheetml/2006/main" count="122" uniqueCount="113">
  <si>
    <t>NEEDTHESEAPPS.COM</t>
  </si>
  <si>
    <t>Budget Calculator</t>
  </si>
  <si>
    <t>See what's left each month after your costs, and how your pay splits next to the 50/30/20 rule.</t>
  </si>
  <si>
    <t>Open the full calculator online  ↗</t>
  </si>
  <si>
    <t>YOUR NUMBERS</t>
  </si>
  <si>
    <t>Count as</t>
  </si>
  <si>
    <t>Currency symbol you use</t>
  </si>
  <si>
    <t>$</t>
  </si>
  <si>
    <t>Shown throughout the file.</t>
  </si>
  <si>
    <t>Take-home pay</t>
  </si>
  <si>
    <t>per month</t>
  </si>
  <si>
    <t>The money that reaches your account, after tax and deductions.</t>
  </si>
  <si>
    <t>Home and bills</t>
  </si>
  <si>
    <t>Need</t>
  </si>
  <si>
    <t>Rent or mortgage, energy, water, phone, internet, insurance.</t>
  </si>
  <si>
    <t>Groceries</t>
  </si>
  <si>
    <t>Food you buy to cook. Eating out goes in Everything else.</t>
  </si>
  <si>
    <t>Getting around</t>
  </si>
  <si>
    <t>Car payment, fuel, car insurance, bus or train.</t>
  </si>
  <si>
    <t>Debt payments (minimums)</t>
  </si>
  <si>
    <t>The minimum you must pay on cards and loans.</t>
  </si>
  <si>
    <t>Everything else</t>
  </si>
  <si>
    <t>Want</t>
  </si>
  <si>
    <t>Eating out, shopping, subscriptions, fun.</t>
  </si>
  <si>
    <t>Yearly costs not included above, per year</t>
  </si>
  <si>
    <t>Car service, yearly insurance, gifts, holidays. We spread it over 12 months.</t>
  </si>
  <si>
    <t>Money you put aside each month</t>
  </si>
  <si>
    <t>Savings, investing, extra debt payments.</t>
  </si>
  <si>
    <t>YOUR RESULT</t>
  </si>
  <si>
    <t>Needs</t>
  </si>
  <si>
    <t>Wants</t>
  </si>
  <si>
    <t>Put aside</t>
  </si>
  <si>
    <t>MORE DETAIL</t>
  </si>
  <si>
    <t>A monthly average, not a calendar. Take-home pay, no tax model. Today's amounts. Need and want are starting labels. It shows numbers, it does not advise.
This file is a snapshot of the calculator. The full calculator online also shows a second take-home pay, working from pay before tax, your country's assumptions, and the deeper insights, The Bigger Picture and the FAQ.</t>
  </si>
  <si>
    <t>"Not yet planned" has no 50/30/20 reference bar of its own, and shows only when something is left.</t>
  </si>
  <si>
    <t>Where your pay goes</t>
  </si>
  <si>
    <t>Line</t>
  </si>
  <si>
    <t>Amount</t>
  </si>
  <si>
    <t>Left so far</t>
  </si>
  <si>
    <t>Take-home pay per month</t>
  </si>
  <si>
    <t>minus Home and bills</t>
  </si>
  <si>
    <t>minus Groceries</t>
  </si>
  <si>
    <t>minus Getting around</t>
  </si>
  <si>
    <t>minus Debt payments</t>
  </si>
  <si>
    <t>minus Everything else</t>
  </si>
  <si>
    <t>minus Yearly costs (÷ 12)</t>
  </si>
  <si>
    <t>minus Money you put aside</t>
  </si>
  <si>
    <t>About this workbook</t>
  </si>
  <si>
    <t>WHAT THIS WORKBOOK DOES</t>
  </si>
  <si>
    <t>It answers the Budget Calculator's core question offline: what is left (or short) each month after your costs, and how your take-home pay splits next to the 50/30/20 reference. It counts your five monthly cost groups tagged need or want, optional yearly costs spread over 12 months, and money you put aside, and shows the needs-vs-50% difference, the one-month picture of your yearly bills, and (for a weekly, every-2-weeks or every-4-weeks pay) the months that bring fewer paydays than your average.</t>
  </si>
  <si>
    <t>WHAT IT DOES NOT DO</t>
  </si>
  <si>
    <t>A second take-home pay</t>
  </si>
  <si>
    <t>Budgeting with a partner's pay together: on the site.</t>
  </si>
  <si>
    <t>Working from pay before tax</t>
  </si>
  <si>
    <t>Estimating your take-home pay from your gross pay and deductions: on the site.</t>
  </si>
  <si>
    <t>Country and currency assumptions</t>
  </si>
  <si>
    <t>The country box that sets defaults for your currency: on the site.</t>
  </si>
  <si>
    <t>The deeper insights</t>
  </si>
  <si>
    <t>Where your pay goes group by group, your gap next to your costs, and more, in four parts: on the site.</t>
  </si>
  <si>
    <t>The Bigger Picture and the FAQ</t>
  </si>
  <si>
    <t>The guide to what the numbers mean: on the site.</t>
  </si>
  <si>
    <t>It is not financial advice</t>
  </si>
  <si>
    <t>A planning estimate, based on the numbers you entered.</t>
  </si>
  <si>
    <t>ASSUMPTIONS USED</t>
  </si>
  <si>
    <t>Pay conversion</t>
  </si>
  <si>
    <t>A week × 52 ÷ 12 · every 2 weeks × 26 ÷ 12 · twice a month × 2 · every 4 weeks × 13 ÷ 12.</t>
  </si>
  <si>
    <t>Yearly costs</t>
  </si>
  <si>
    <t>Divided by 12 and spread evenly across every month.</t>
  </si>
  <si>
    <t>Needs and wants</t>
  </si>
  <si>
    <t>Our starting labels. Change any group under Count as; everything else calculates automatically.</t>
  </si>
  <si>
    <t>The amounts</t>
  </si>
  <si>
    <t>Today's amounts. This does not predict future pay or prices.</t>
  </si>
  <si>
    <t>THE WORKBOOK</t>
  </si>
  <si>
    <t>Site</t>
  </si>
  <si>
    <t>needtheseapps.com</t>
  </si>
  <si>
    <t>Sheets</t>
  </si>
  <si>
    <t>Calculator · Breakdown · About &amp; Assumptions</t>
  </si>
  <si>
    <t>Version</t>
  </si>
  <si>
    <t>1.0</t>
  </si>
  <si>
    <t>Generated</t>
  </si>
  <si>
    <t>Oct 16, 2026</t>
  </si>
  <si>
    <t>Currency</t>
  </si>
  <si>
    <t>This file is a snapshot. It does not update itself when the online calculator changes.</t>
  </si>
  <si>
    <t>Helper calculations. Do not edit.</t>
  </si>
  <si>
    <t>Category</t>
  </si>
  <si>
    <t>Your split</t>
  </si>
  <si>
    <t>50/30/20 reference</t>
  </si>
  <si>
    <t>Paydays a year for the chosen 'per'</t>
  </si>
  <si>
    <t>Months a year for the chosen 'per'</t>
  </si>
  <si>
    <t>Take-home pay, converted to a month</t>
  </si>
  <si>
    <t>Yearly costs not included above, spread over 12 months</t>
  </si>
  <si>
    <t>Not yet planned</t>
  </si>
  <si>
    <t>The need-tagged total (groups + yearly costs, when tagged Need)</t>
  </si>
  <si>
    <t>The want-tagged total (everything not counted as needs)</t>
  </si>
  <si>
    <t>needs + wants + money put aside</t>
  </si>
  <si>
    <t>pay - out (negative = short)</t>
  </si>
  <si>
    <t>left, rounded to whole currency units (what the reader is shown)</t>
  </si>
  <si>
    <t>The shown left is below 0 (1/0)</t>
  </si>
  <si>
    <t>Not yet planned: 0 when short, otherwise what is left</t>
  </si>
  <si>
    <t>The 50% reference for this pay</t>
  </si>
  <si>
    <t>The 30% reference for this pay</t>
  </si>
  <si>
    <t>The 20% reference for this pay</t>
  </si>
  <si>
    <t>Needs' share of pay minus the 50% reference, in percentage points</t>
  </si>
  <si>
    <t>What every OTHER month leaves (no yearly cost that month)</t>
  </si>
  <si>
    <t>What the month the whole yearly bill lands in would leave</t>
  </si>
  <si>
    <t>The chosen 'per' has an uneven year (week / 2 weeks / 4 weeks) (1/0)</t>
  </si>
  <si>
    <t>How many months a year bring fewer paydays</t>
  </si>
  <si>
    <t>How many paydays land in each of those months</t>
  </si>
  <si>
    <t>fewPaydaysInThem as a word</t>
  </si>
  <si>
    <t>The reader's own pay x fewPaydaysInThem: the monthly total in those months</t>
  </si>
  <si>
    <t>The average month's pay minus fewPay</t>
  </si>
  <si>
    <t>fewPay minus the reader's costs and savings</t>
  </si>
  <si>
    <t>The 'per' phrase used in the pay line ('every 2 weeks', 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</si>
</sst>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11"/>
      <color rgb="FF1B2733"/>
      <name val="Segoe UI"/>
    </font>
    <font>
      <sz val="11"/>
      <color rgb="FF1B2733"/>
      <name val="Segoe UI"/>
    </font>
    <font>
      <b/>
      <sz val="10"/>
      <color rgb="FF1B2733"/>
      <name val="Segoe UI"/>
    </font>
    <font>
      <sz val="10"/>
      <color rgb="FF1B2733"/>
      <name val="Segoe UI"/>
    </font>
    <font>
      <b/>
      <sz val="18"/>
      <color rgb="FF12354E"/>
      <name val="Segoe UI"/>
    </font>
    <font>
      <sz val="10"/>
      <color rgb="FF6C6D70"/>
      <name val="Segoe UI"/>
    </font>
    <font>
      <b/>
      <sz val="10"/>
      <color rgb="FFFFFFFF"/>
      <name val="Segoe UI"/>
    </font>
    <font>
      <b/>
      <sz val="11"/>
      <color rgb="FF1E5A85"/>
      <name val="Segoe UI"/>
    </font>
    <font>
      <b/>
      <sz val="12"/>
      <color rgb="FF12354E"/>
      <name val="Segoe UI"/>
    </font>
    <font>
      <b/>
      <sz val="13"/>
      <color rgb="FF1E5A85"/>
      <name val="Segoe UI"/>
    </font>
    <font>
      <b/>
      <u/>
      <sz val="10"/>
      <color rgb="FF1E5A85"/>
      <name val="Segoe UI"/>
    </font>
    <font>
      <b/>
      <sz val="20"/>
      <color rgb="FF12354E"/>
      <name val="Segoe UI"/>
    </font>
    <font>
      <b/>
      <u/>
      <sz val="11"/>
      <color rgb="FF1E5A85"/>
      <name val="Segoe UI"/>
    </font>
    <font>
      <b/>
      <sz val="12"/>
      <color rgb="FF1E5A85"/>
      <name val="Segoe UI"/>
    </font>
    <font>
      <i/>
      <sz val="9.5"/>
      <color rgb="FF12354E"/>
      <name val="Segoe UI"/>
    </font>
    <font>
      <sz val="9.5"/>
      <color rgb="FF6C6D70"/>
      <name val="Segoe UI"/>
    </font>
    <font>
      <i/>
      <sz val="10"/>
      <color rgb="FF6C6D70"/>
      <name val="Segoe UI"/>
    </font>
    <font>
      <b/>
      <sz val="22"/>
      <color rgb="FF1E5A85"/>
      <name val="Segoe UI"/>
    </font>
    <font>
      <sz val="10.5"/>
      <color rgb="FF1B2733"/>
      <name val="Segoe UI"/>
    </font>
    <font>
      <i/>
      <sz val="10.5"/>
      <color rgb="FF6C6D70"/>
      <name val="Segoe UI"/>
    </font>
    <font>
      <sz val="1"/>
      <color rgb="FFF5F8FB"/>
      <name val="Segoe UI"/>
    </font>
    <font>
      <i/>
      <sz val="9.5"/>
      <color rgb="FF6C6D70"/>
      <name val="Segoe UI"/>
    </font>
    <font>
      <sz val="11"/>
      <color rgb="FF6C6D70"/>
      <name val="Segoe UI"/>
    </font>
    <font>
      <b/>
      <u/>
      <sz val="12"/>
      <color rgb="FF1E5A85"/>
      <name val="Segoe UI"/>
    </font>
    <font>
      <b/>
      <sz val="11"/>
      <color rgb="FF12354E"/>
      <name val="Segoe UI"/>
    </font>
  </fonts>
  <fills count="7">
    <fill>
      <patternFill patternType="none"/>
    </fill>
    <fill>
      <patternFill patternType="gray125"/>
    </fill>
    <fill>
      <patternFill patternType="solid">
        <fgColor rgb="FFF5F8FB"/>
      </patternFill>
    </fill>
    <fill>
      <patternFill patternType="solid">
        <fgColor rgb="FF1E5A85"/>
      </patternFill>
    </fill>
    <fill>
      <patternFill patternType="solid">
        <fgColor rgb="FFFFFFFF"/>
      </patternFill>
    </fill>
    <fill>
      <patternFill patternType="solid">
        <fgColor rgb="FFE4EDF5"/>
      </patternFill>
    </fill>
    <fill>
      <patternFill patternType="solid">
        <fgColor rgb="FFC9DEEF"/>
      </patternFill>
    </fill>
  </fills>
  <borders count="7">
    <border>
      <left/>
      <right/>
      <top/>
      <bottom/>
      <diagonal/>
    </border>
    <border>
      <left style="thin">
        <color rgb="FF1E5A85"/>
      </left>
      <right style="thin">
        <color rgb="FF1E5A85"/>
      </right>
      <top style="thin">
        <color rgb="FF1E5A85"/>
      </top>
      <bottom style="thin">
        <color rgb="FF1E5A85"/>
      </bottom>
      <diagonal/>
    </border>
    <border>
      <left/>
      <right/>
      <top/>
      <bottom style="thin">
        <color rgb="FFD6E1EA"/>
      </bottom>
      <diagonal/>
    </border>
    <border>
      <left/>
      <right/>
      <top/>
      <bottom style="thin">
        <color rgb="FF748BA0"/>
      </bottom>
      <diagonal/>
    </border>
    <border>
      <left style="medium">
        <color rgb="FFB26A00"/>
      </left>
      <right/>
      <top style="thin">
        <color rgb="FFD6E1EA"/>
      </top>
      <bottom/>
      <diagonal/>
    </border>
    <border>
      <left/>
      <right/>
      <top style="thin">
        <color rgb="FFD6E1EA"/>
      </top>
      <bottom/>
      <diagonal/>
    </border>
    <border>
      <left style="medium">
        <color rgb="FFB26A00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/>
    <xf numFmtId="0" fontId="21" fillId="0" borderId="0" xfId="0" applyFont="1"/>
    <xf numFmtId="0" fontId="2" fillId="2" borderId="0" xfId="0" applyFont="1" applyFill="1" applyAlignment="1">
      <alignment horizontal="left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 applyProtection="1">
      <alignment horizontal="right" vertical="center"/>
      <protection locked="0"/>
    </xf>
    <xf numFmtId="3" fontId="9" fillId="6" borderId="1" xfId="0" applyNumberFormat="1" applyFont="1" applyFill="1" applyBorder="1" applyAlignment="1" applyProtection="1">
      <alignment horizontal="right" vertical="center"/>
      <protection locked="0"/>
    </xf>
    <xf numFmtId="0" fontId="9" fillId="6" borderId="1" xfId="0" applyFont="1" applyFill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3" fontId="2" fillId="4" borderId="2" xfId="0" applyNumberFormat="1" applyFont="1" applyFill="1" applyBorder="1" applyAlignment="1">
      <alignment horizontal="right" vertical="center" wrapText="1"/>
    </xf>
    <xf numFmtId="3" fontId="8" fillId="4" borderId="2" xfId="0" applyNumberFormat="1" applyFont="1" applyFill="1" applyBorder="1" applyAlignment="1">
      <alignment horizontal="right" vertical="center" wrapText="1"/>
    </xf>
    <xf numFmtId="0" fontId="9" fillId="5" borderId="3" xfId="0" applyFont="1" applyFill="1" applyBorder="1" applyAlignment="1">
      <alignment horizontal="left" vertical="center" wrapText="1"/>
    </xf>
    <xf numFmtId="3" fontId="10" fillId="5" borderId="3" xfId="0" applyNumberFormat="1" applyFont="1" applyFill="1" applyBorder="1" applyAlignment="1">
      <alignment horizontal="right" vertical="center" wrapText="1"/>
    </xf>
    <xf numFmtId="0" fontId="23" fillId="4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0" fontId="16" fillId="2" borderId="0" xfId="0" applyFont="1" applyFill="1" applyAlignment="1">
      <alignment horizontal="left" vertical="center" wrapText="1"/>
    </xf>
    <xf numFmtId="0" fontId="0" fillId="0" borderId="0" xfId="0"/>
    <xf numFmtId="0" fontId="8" fillId="2" borderId="0" xfId="0" applyFont="1" applyFill="1" applyAlignment="1">
      <alignment horizontal="right" vertical="center"/>
    </xf>
    <xf numFmtId="0" fontId="2" fillId="5" borderId="3" xfId="0" applyFont="1" applyFill="1" applyBorder="1" applyAlignment="1">
      <alignment horizontal="left" vertical="center" wrapText="1"/>
    </xf>
    <xf numFmtId="0" fontId="20" fillId="2" borderId="0" xfId="0" applyFont="1" applyFill="1" applyAlignment="1">
      <alignment horizontal="left" vertical="center" wrapText="1"/>
    </xf>
    <xf numFmtId="0" fontId="6" fillId="4" borderId="4" xfId="0" applyFont="1" applyFill="1" applyBorder="1" applyAlignment="1">
      <alignment horizontal="left" vertical="top" wrapText="1"/>
    </xf>
    <xf numFmtId="0" fontId="0" fillId="0" borderId="5" xfId="0" applyBorder="1"/>
    <xf numFmtId="0" fontId="0" fillId="0" borderId="6" xfId="0" applyBorder="1"/>
    <xf numFmtId="0" fontId="14" fillId="5" borderId="3" xfId="0" applyFont="1" applyFill="1" applyBorder="1" applyAlignment="1">
      <alignment horizontal="left" vertical="center" wrapText="1"/>
    </xf>
    <xf numFmtId="0" fontId="20" fillId="2" borderId="0" xfId="0" applyFont="1" applyFill="1" applyAlignment="1">
      <alignment horizontal="left" vertical="top" wrapText="1"/>
    </xf>
    <xf numFmtId="0" fontId="13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top" wrapText="1"/>
    </xf>
    <xf numFmtId="0" fontId="19" fillId="2" borderId="0" xfId="0" applyFont="1" applyFill="1" applyAlignment="1">
      <alignment horizontal="left" vertical="center" wrapText="1"/>
    </xf>
    <xf numFmtId="0" fontId="17" fillId="2" borderId="0" xfId="0" applyFont="1" applyFill="1" applyAlignment="1">
      <alignment horizontal="left" vertical="center" wrapText="1"/>
    </xf>
    <xf numFmtId="0" fontId="22" fillId="2" borderId="0" xfId="0" applyFont="1" applyFill="1" applyAlignment="1">
      <alignment horizontal="left" vertical="center" wrapText="1"/>
    </xf>
    <xf numFmtId="0" fontId="18" fillId="2" borderId="0" xfId="0" applyFont="1" applyFill="1" applyAlignment="1">
      <alignment horizontal="left" vertical="center" shrinkToFit="1"/>
    </xf>
    <xf numFmtId="0" fontId="11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24" fillId="4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horizontal="left" vertical="top" wrapText="1"/>
    </xf>
    <xf numFmtId="0" fontId="25" fillId="4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strRef>
          <c:f>Calculator!$I$1</c:f>
          <c:strCache>
            <c:ptCount val="1"/>
            <c:pt idx="0">
              <c:v>Where each $100 of your pay goes</c:v>
            </c:pt>
          </c:strCache>
        </c:strRef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_Engine!$M$1</c:f>
              <c:strCache>
                <c:ptCount val="1"/>
                <c:pt idx="0">
                  <c:v>Your split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_Engine!$L$2:$L$5</c:f>
              <c:strCache>
                <c:ptCount val="4"/>
                <c:pt idx="0">
                  <c:v>Needs</c:v>
                </c:pt>
                <c:pt idx="1">
                  <c:v>Wants</c:v>
                </c:pt>
                <c:pt idx="2">
                  <c:v>Put aside</c:v>
                </c:pt>
                <c:pt idx="3">
                  <c:v>Not yet planned</c:v>
                </c:pt>
              </c:strCache>
            </c:strRef>
          </c:cat>
          <c:val>
            <c:numRef>
              <c:f>_Engine!$M$2:$M$5</c:f>
              <c:numCache>
                <c:formatCode>#,##0</c:formatCode>
                <c:ptCount val="4"/>
                <c:pt idx="0">
                  <c:v>2500</c:v>
                </c:pt>
                <c:pt idx="1">
                  <c:v>600</c:v>
                </c:pt>
                <c:pt idx="2">
                  <c:v>100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23-45A4-B25D-682D02344861}"/>
            </c:ext>
          </c:extLst>
        </c:ser>
        <c:ser>
          <c:idx val="1"/>
          <c:order val="1"/>
          <c:tx>
            <c:strRef>
              <c:f>_Engine!$N$1</c:f>
              <c:strCache>
                <c:ptCount val="1"/>
                <c:pt idx="0">
                  <c:v>50/30/20 reference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923-45A4-B25D-682D0234486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_Engine!$L$2:$L$5</c:f>
              <c:strCache>
                <c:ptCount val="4"/>
                <c:pt idx="0">
                  <c:v>Needs</c:v>
                </c:pt>
                <c:pt idx="1">
                  <c:v>Wants</c:v>
                </c:pt>
                <c:pt idx="2">
                  <c:v>Put aside</c:v>
                </c:pt>
                <c:pt idx="3">
                  <c:v>Not yet planned</c:v>
                </c:pt>
              </c:strCache>
            </c:strRef>
          </c:cat>
          <c:val>
            <c:numRef>
              <c:f>_Engine!$N$2:$N$5</c:f>
              <c:numCache>
                <c:formatCode>#,##0</c:formatCode>
                <c:ptCount val="4"/>
                <c:pt idx="0">
                  <c:v>1700</c:v>
                </c:pt>
                <c:pt idx="1">
                  <c:v>1020</c:v>
                </c:pt>
                <c:pt idx="2">
                  <c:v>680</c:v>
                </c:pt>
                <c:pt idx="3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23-45A4-B25D-682D0234486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overlap val="-1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Amount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38</xdr:row>
      <xdr:rowOff>0</xdr:rowOff>
    </xdr:from>
    <xdr:ext cx="6840000" cy="34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needtheseapps.com/apps/financial/budget-calculator/" TargetMode="External"/><Relationship Id="rId1" Type="http://schemas.openxmlformats.org/officeDocument/2006/relationships/hyperlink" Target="https://needtheseapps.co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needtheseapps.com/apps/financial/budget-calculato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showGridLines="0" tabSelected="1" workbookViewId="0">
      <pane ySplit="6" topLeftCell="A7" activePane="bottomLeft" state="frozen"/>
      <selection pane="bottomLeft"/>
    </sheetView>
  </sheetViews>
  <sheetFormatPr defaultRowHeight="15" x14ac:dyDescent="0.25"/>
  <cols>
    <col min="1" max="1" width="2.140625" customWidth="1"/>
    <col min="2" max="2" width="40" customWidth="1"/>
    <col min="3" max="3" width="15" customWidth="1"/>
    <col min="4" max="4" width="1.5703125" customWidth="1"/>
    <col min="5" max="5" width="13" customWidth="1"/>
    <col min="6" max="6" width="1.5703125" customWidth="1"/>
    <col min="7" max="7" width="30" customWidth="1"/>
    <col min="8" max="8" width="2.140625" customWidth="1"/>
    <col min="9" max="9" width="0.14062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2" t="str">
        <f>"Where each "&amp;$C$8&amp;"100 of your pay goes"</f>
        <v>Where each $100 of your pay goes</v>
      </c>
    </row>
    <row r="2" spans="1:9" ht="18" customHeight="1" x14ac:dyDescent="0.25">
      <c r="A2" s="1"/>
      <c r="B2" s="40" t="s">
        <v>0</v>
      </c>
      <c r="C2" s="23"/>
      <c r="D2" s="23"/>
      <c r="E2" s="1"/>
      <c r="F2" s="1"/>
      <c r="G2" s="1"/>
      <c r="H2" s="1"/>
    </row>
    <row r="3" spans="1:9" ht="32.1" customHeight="1" x14ac:dyDescent="0.25">
      <c r="A3" s="1"/>
      <c r="B3" s="34" t="s">
        <v>1</v>
      </c>
      <c r="C3" s="23"/>
      <c r="D3" s="23"/>
      <c r="E3" s="23"/>
      <c r="F3" s="23"/>
      <c r="G3" s="23"/>
      <c r="H3" s="1"/>
    </row>
    <row r="4" spans="1:9" ht="24" customHeight="1" x14ac:dyDescent="0.25">
      <c r="A4" s="1"/>
      <c r="B4" s="33" t="s">
        <v>2</v>
      </c>
      <c r="C4" s="23"/>
      <c r="D4" s="23"/>
      <c r="E4" s="23"/>
      <c r="F4" s="23"/>
      <c r="G4" s="23"/>
      <c r="H4" s="1"/>
    </row>
    <row r="5" spans="1:9" ht="20.100000000000001" customHeight="1" x14ac:dyDescent="0.25">
      <c r="A5" s="1"/>
      <c r="B5" s="32" t="s">
        <v>3</v>
      </c>
      <c r="C5" s="23"/>
      <c r="D5" s="23"/>
      <c r="E5" s="23"/>
      <c r="F5" s="23"/>
      <c r="G5" s="23"/>
      <c r="H5" s="1"/>
    </row>
    <row r="6" spans="1:9" x14ac:dyDescent="0.25">
      <c r="A6" s="1"/>
      <c r="B6" s="1"/>
      <c r="C6" s="1"/>
      <c r="D6" s="1"/>
      <c r="E6" s="1"/>
      <c r="F6" s="1"/>
      <c r="G6" s="1"/>
      <c r="H6" s="1"/>
    </row>
    <row r="7" spans="1:9" ht="26.1" customHeight="1" x14ac:dyDescent="0.25">
      <c r="A7" s="1"/>
      <c r="B7" s="30" t="s">
        <v>4</v>
      </c>
      <c r="C7" s="23"/>
      <c r="D7" s="23"/>
      <c r="E7" s="4" t="s">
        <v>5</v>
      </c>
      <c r="F7" s="25"/>
      <c r="G7" s="23"/>
      <c r="H7" s="1"/>
    </row>
    <row r="8" spans="1:9" ht="21.95" customHeight="1" x14ac:dyDescent="0.25">
      <c r="A8" s="1"/>
      <c r="B8" s="3" t="s">
        <v>6</v>
      </c>
      <c r="C8" s="6" t="s">
        <v>7</v>
      </c>
      <c r="D8" s="1"/>
      <c r="E8" s="22" t="s">
        <v>8</v>
      </c>
      <c r="F8" s="23"/>
      <c r="G8" s="23"/>
      <c r="H8" s="1"/>
    </row>
    <row r="9" spans="1:9" ht="26.1" customHeight="1" x14ac:dyDescent="0.25">
      <c r="A9" s="1"/>
      <c r="B9" s="3" t="s">
        <v>9</v>
      </c>
      <c r="C9" s="7">
        <v>3400</v>
      </c>
      <c r="D9" s="1"/>
      <c r="E9" s="8" t="s">
        <v>10</v>
      </c>
      <c r="F9" s="22" t="s">
        <v>11</v>
      </c>
      <c r="G9" s="23"/>
      <c r="H9" s="1"/>
    </row>
    <row r="10" spans="1:9" ht="26.1" customHeight="1" x14ac:dyDescent="0.25">
      <c r="A10" s="1"/>
      <c r="B10" s="3" t="s">
        <v>12</v>
      </c>
      <c r="C10" s="7">
        <v>1400</v>
      </c>
      <c r="D10" s="1"/>
      <c r="E10" s="8" t="s">
        <v>13</v>
      </c>
      <c r="F10" s="22" t="s">
        <v>14</v>
      </c>
      <c r="G10" s="23"/>
      <c r="H10" s="1"/>
    </row>
    <row r="11" spans="1:9" ht="26.1" customHeight="1" x14ac:dyDescent="0.25">
      <c r="A11" s="1"/>
      <c r="B11" s="3" t="s">
        <v>15</v>
      </c>
      <c r="C11" s="7">
        <v>450</v>
      </c>
      <c r="D11" s="1"/>
      <c r="E11" s="8" t="s">
        <v>13</v>
      </c>
      <c r="F11" s="22" t="s">
        <v>16</v>
      </c>
      <c r="G11" s="23"/>
      <c r="H11" s="1"/>
    </row>
    <row r="12" spans="1:9" ht="26.1" customHeight="1" x14ac:dyDescent="0.25">
      <c r="A12" s="1"/>
      <c r="B12" s="3" t="s">
        <v>17</v>
      </c>
      <c r="C12" s="7">
        <v>400</v>
      </c>
      <c r="D12" s="1"/>
      <c r="E12" s="8" t="s">
        <v>13</v>
      </c>
      <c r="F12" s="22" t="s">
        <v>18</v>
      </c>
      <c r="G12" s="23"/>
      <c r="H12" s="1"/>
    </row>
    <row r="13" spans="1:9" ht="26.1" customHeight="1" x14ac:dyDescent="0.25">
      <c r="A13" s="1"/>
      <c r="B13" s="3" t="s">
        <v>19</v>
      </c>
      <c r="C13" s="7">
        <v>150</v>
      </c>
      <c r="D13" s="1"/>
      <c r="E13" s="8" t="s">
        <v>13</v>
      </c>
      <c r="F13" s="22" t="s">
        <v>20</v>
      </c>
      <c r="G13" s="23"/>
      <c r="H13" s="1"/>
    </row>
    <row r="14" spans="1:9" ht="26.1" customHeight="1" x14ac:dyDescent="0.25">
      <c r="A14" s="1"/>
      <c r="B14" s="3" t="s">
        <v>21</v>
      </c>
      <c r="C14" s="7">
        <v>600</v>
      </c>
      <c r="D14" s="1"/>
      <c r="E14" s="8" t="s">
        <v>22</v>
      </c>
      <c r="F14" s="22" t="s">
        <v>23</v>
      </c>
      <c r="G14" s="23"/>
      <c r="H14" s="1"/>
    </row>
    <row r="15" spans="1:9" ht="26.1" customHeight="1" x14ac:dyDescent="0.25">
      <c r="A15" s="1"/>
      <c r="B15" s="3" t="s">
        <v>24</v>
      </c>
      <c r="C15" s="7">
        <v>1200</v>
      </c>
      <c r="D15" s="1"/>
      <c r="E15" s="8" t="s">
        <v>13</v>
      </c>
      <c r="F15" s="22" t="s">
        <v>25</v>
      </c>
      <c r="G15" s="23"/>
      <c r="H15" s="1"/>
    </row>
    <row r="16" spans="1:9" ht="24" customHeight="1" x14ac:dyDescent="0.25">
      <c r="A16" s="1"/>
      <c r="B16" s="3" t="s">
        <v>26</v>
      </c>
      <c r="C16" s="7">
        <v>100</v>
      </c>
      <c r="D16" s="1"/>
      <c r="E16" s="22" t="s">
        <v>27</v>
      </c>
      <c r="F16" s="23"/>
      <c r="G16" s="23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ht="21" customHeight="1" x14ac:dyDescent="0.25">
      <c r="A18" s="1"/>
      <c r="B18" s="37" t="str">
        <f>"Edit the 16 blue cells. Everything else calculates automatically. Amounts are shown in "&amp;$C$8&amp;"."</f>
        <v>Edit the 16 blue cells. Everything else calculates automatically. Amounts are shown in $.</v>
      </c>
      <c r="C18" s="23"/>
      <c r="D18" s="23"/>
      <c r="E18" s="23"/>
      <c r="F18" s="23"/>
      <c r="G18" s="23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ht="26.1" customHeight="1" x14ac:dyDescent="0.25">
      <c r="A20" s="1"/>
      <c r="B20" s="30" t="s">
        <v>28</v>
      </c>
      <c r="C20" s="23"/>
      <c r="D20" s="23"/>
      <c r="E20" s="23"/>
      <c r="F20" s="23"/>
      <c r="G20" s="23"/>
      <c r="H20" s="1"/>
    </row>
    <row r="21" spans="1:8" ht="33.950000000000003" customHeight="1" x14ac:dyDescent="0.25">
      <c r="A21" s="1"/>
      <c r="B21" s="39" t="str">
        <f>IF(_Engine!$B$12=1,"Short each month","Left each month")&amp;": "&amp;$C$8&amp;TEXT(ABS(_Engine!$B$10),"#,##0")</f>
        <v>Left each month: $200</v>
      </c>
      <c r="C21" s="23"/>
      <c r="D21" s="23"/>
      <c r="E21" s="23"/>
      <c r="F21" s="23"/>
      <c r="G21" s="23"/>
      <c r="H21" s="1"/>
    </row>
    <row r="22" spans="1:8" ht="24" customHeight="1" x14ac:dyDescent="0.25">
      <c r="A22" s="1"/>
      <c r="B22" s="35" t="str">
        <f>"Based on take-home pay of "&amp;$C$8&amp;TEXT(_Engine!$B$4,"#,##0")&amp;" a month"&amp;IF(Calculator!$E$9&lt;&gt;"per month",", from "&amp;$C$8&amp;TEXT(Calculator!$C$9,"#,##0")&amp;" "&amp;_Engine!$B$27,"")&amp;"."</f>
        <v>Based on take-home pay of $3,400 a month.</v>
      </c>
      <c r="C22" s="23"/>
      <c r="D22" s="23"/>
      <c r="E22" s="23"/>
      <c r="F22" s="23"/>
      <c r="G22" s="23"/>
      <c r="H22" s="1"/>
    </row>
    <row r="23" spans="1:8" ht="21.95" customHeight="1" x14ac:dyDescent="0.25">
      <c r="A23" s="1"/>
      <c r="B23" s="3" t="s">
        <v>29</v>
      </c>
      <c r="C23" s="24" t="str">
        <f>$C$8&amp;TEXT(_Engine!$B$6,"#,##0")&amp;" ("&amp;IF(ROUND((_Engine!$B$6/_Engine!$B$4)*1000,0)-ROUND((_Engine!$B$6/_Engine!$B$4)*100,0)*10=0,TEXT((_Engine!$B$6/_Engine!$B$4)*100,"0")&amp;"%",TEXT((_Engine!$B$6/_Engine!$B$4)*100,"0.0")&amp;"%")&amp;")"</f>
        <v>$2,500 (73.5%)</v>
      </c>
      <c r="D23" s="23"/>
      <c r="E23" s="1"/>
      <c r="F23" s="1"/>
      <c r="G23" s="1"/>
      <c r="H23" s="1"/>
    </row>
    <row r="24" spans="1:8" ht="21.95" customHeight="1" x14ac:dyDescent="0.25">
      <c r="A24" s="1"/>
      <c r="B24" s="3" t="s">
        <v>30</v>
      </c>
      <c r="C24" s="24" t="str">
        <f>$C$8&amp;TEXT(_Engine!$B$7,"#,##0")&amp;" ("&amp;IF(ROUND((_Engine!$B$7/_Engine!$B$4)*1000,0)-ROUND((_Engine!$B$7/_Engine!$B$4)*100,0)*10=0,TEXT((_Engine!$B$7/_Engine!$B$4)*100,"0")&amp;"%",TEXT((_Engine!$B$7/_Engine!$B$4)*100,"0.0")&amp;"%")&amp;")"</f>
        <v>$600 (17.6%)</v>
      </c>
      <c r="D24" s="23"/>
      <c r="E24" s="1"/>
      <c r="F24" s="1"/>
      <c r="G24" s="1"/>
      <c r="H24" s="1"/>
    </row>
    <row r="25" spans="1:8" ht="21.95" customHeight="1" x14ac:dyDescent="0.25">
      <c r="A25" s="1"/>
      <c r="B25" s="3" t="s">
        <v>31</v>
      </c>
      <c r="C25" s="24" t="str">
        <f>$C$8&amp;TEXT(_Engine!$B$8,"#,##0")&amp;" ("&amp;IF(ROUND((_Engine!$B$8/_Engine!$B$4)*1000,0)-ROUND((_Engine!$B$8/_Engine!$B$4)*100,0)*10=0,TEXT((_Engine!$B$8/_Engine!$B$4)*100,"0")&amp;"%",TEXT((_Engine!$B$8/_Engine!$B$4)*100,"0.0")&amp;"%")&amp;")"</f>
        <v>$100 (2.9%)</v>
      </c>
      <c r="D25" s="23"/>
      <c r="E25" s="1"/>
      <c r="F25" s="1"/>
      <c r="G25" s="1"/>
      <c r="H25" s="1"/>
    </row>
    <row r="26" spans="1:8" ht="21.95" customHeight="1" x14ac:dyDescent="0.25">
      <c r="A26" s="1"/>
      <c r="B26" s="3" t="str">
        <f>IF(_Engine!$B$12=1,"","Not yet planned")</f>
        <v>Not yet planned</v>
      </c>
      <c r="C26" s="24" t="str">
        <f>IF(_Engine!$B$12=1,"",$C$8&amp;TEXT(_Engine!$B$13,"#,##0")&amp;" ("&amp;IF(ROUND((_Engine!$B$13/_Engine!$B$4)*1000,0)-ROUND((_Engine!$B$13/_Engine!$B$4)*100,0)*10=0,TEXT((_Engine!$B$13/_Engine!$B$4)*100,"0")&amp;"%",TEXT((_Engine!$B$13/_Engine!$B$4)*100,"0.0")&amp;"%")&amp;")")</f>
        <v>$200 (5.9%)</v>
      </c>
      <c r="D26" s="23"/>
      <c r="E26" s="1"/>
      <c r="F26" s="1"/>
      <c r="G26" s="1"/>
      <c r="H26" s="1"/>
    </row>
    <row r="27" spans="1:8" ht="21.95" customHeight="1" x14ac:dyDescent="0.25">
      <c r="A27" s="1"/>
      <c r="B27" s="36" t="str">
        <f>"The 50/30/20 reference for this pay: needs "&amp;$C$8&amp;TEXT(_Engine!$B$14,"#,##0")&amp;" · wants "&amp;$C$8&amp;TEXT(_Engine!$B$15,"#,##0")&amp;" · put aside "&amp;$C$8&amp;TEXT(_Engine!$B$16,"#,##0")</f>
        <v>The 50/30/20 reference for this pay: needs $1,700 · wants $1,020 · put aside $680</v>
      </c>
      <c r="C27" s="23"/>
      <c r="D27" s="23"/>
      <c r="E27" s="23"/>
      <c r="F27" s="23"/>
      <c r="G27" s="23"/>
      <c r="H27" s="1"/>
    </row>
    <row r="28" spans="1:8" ht="21.95" customHeight="1" x14ac:dyDescent="0.25">
      <c r="A28" s="1"/>
      <c r="B28" s="26" t="str">
        <f>IF(ABS(_Engine!$B$17)&lt;0.05,"Needs are right on the 50% reference.","Needs are "&amp;TEXT(ABS(_Engine!$B$17),"0.0")&amp;" points "&amp;IF(_Engine!$B$17&gt;0,"above","below")&amp;" the 50% reference.")</f>
        <v>Needs are 23.5 points above the 50% reference.</v>
      </c>
      <c r="C28" s="23"/>
      <c r="D28" s="23"/>
      <c r="E28" s="23"/>
      <c r="F28" s="23"/>
      <c r="G28" s="23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  <row r="30" spans="1:8" ht="26.1" customHeight="1" x14ac:dyDescent="0.25">
      <c r="A30" s="1"/>
      <c r="B30" s="30" t="s">
        <v>32</v>
      </c>
      <c r="C30" s="23"/>
      <c r="D30" s="23"/>
      <c r="E30" s="23"/>
      <c r="F30" s="23"/>
      <c r="G30" s="23"/>
      <c r="H30" s="1"/>
    </row>
    <row r="31" spans="1:8" ht="32.1" customHeight="1" x14ac:dyDescent="0.25">
      <c r="A31" s="1"/>
      <c r="B31" s="35" t="str">
        <f>IF(Calculator!$C$15&gt;0,IF(Calculator!$E$15="Need","Yearly costs are spread over 12 months. In the month a bill arrives, less is left. We counted them as needs.","Yearly costs are spread over 12 months. In the month a bill arrives, less is left."),"Yearly costs not included. Even "&amp;$C$8&amp;TEXT(1200,"#,##0")&amp;" a year would take "&amp;$C$8&amp;TEXT(100,"#,##0")&amp;" from what’s left each month.")</f>
        <v>Yearly costs are spread over 12 months. In the month a bill arrives, less is left. We counted them as needs.</v>
      </c>
      <c r="C31" s="23"/>
      <c r="D31" s="23"/>
      <c r="E31" s="23"/>
      <c r="F31" s="23"/>
      <c r="G31" s="23"/>
      <c r="H31" s="1"/>
    </row>
    <row r="32" spans="1:8" ht="24" customHeight="1" x14ac:dyDescent="0.25">
      <c r="A32" s="1"/>
      <c r="B32" s="31" t="str">
        <f>IF(Calculator!$C$15&gt;0,IF(_Engine!$B$19&lt;0,"If the whole "&amp;$C$8&amp;TEXT(Calculator!$C$15,"#,##0")&amp;" lands in one month, that month is "&amp;$C$8&amp;TEXT(ABS(_Engine!$B$19),"#,##0")&amp;" short; the other months leave "&amp;$C$8&amp;TEXT(_Engine!$B$18,"#,##0")&amp;".","If the whole "&amp;$C$8&amp;TEXT(Calculator!$C$15,"#,##0")&amp;" lands in one month, that month leaves "&amp;$C$8&amp;TEXT(_Engine!$B$19,"#,##0")&amp;"; the other months leave "&amp;$C$8&amp;TEXT(_Engine!$B$18,"#,##0")&amp;"."),"")</f>
        <v>If the whole $1,200 lands in one month, that month is $900 short; the other months leave $300.</v>
      </c>
      <c r="C32" s="23"/>
      <c r="D32" s="23"/>
      <c r="E32" s="23"/>
      <c r="F32" s="23"/>
      <c r="G32" s="23"/>
      <c r="H32" s="1"/>
    </row>
    <row r="33" spans="1:8" ht="24" customHeight="1" x14ac:dyDescent="0.25">
      <c r="A33" s="1"/>
      <c r="B33" s="31" t="str">
        <f>IF(_Engine!$B$20=1,"In "&amp;_Engine!$B$21&amp;" months of the year you get "&amp;_Engine!$B$23&amp;" payday"&amp;IF(_Engine!$B$22&gt;1,"s","")&amp;", "&amp;$C$8&amp;TEXT(_Engine!$B$24,"#,##0")&amp;", which is "&amp;$C$8&amp;TEXT(_Engine!$B$25,"#,##0")&amp;" less than this average"&amp;IF(AND(_Engine!$B$12=0,_Engine!$B$26&lt;0),", so those months are "&amp;$C$8&amp;TEXT(ABS(_Engine!$B$26),"#,##0")&amp;" short.","."),"")</f>
        <v/>
      </c>
      <c r="C33" s="23"/>
      <c r="D33" s="23"/>
      <c r="E33" s="23"/>
      <c r="F33" s="23"/>
      <c r="G33" s="23"/>
      <c r="H33" s="1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  <row r="35" spans="1:8" ht="30" customHeight="1" x14ac:dyDescent="0.25">
      <c r="A35" s="1"/>
      <c r="B35" s="27" t="s">
        <v>33</v>
      </c>
      <c r="C35" s="28"/>
      <c r="D35" s="28"/>
      <c r="E35" s="28"/>
      <c r="F35" s="28"/>
      <c r="G35" s="28"/>
      <c r="H35" s="1"/>
    </row>
    <row r="36" spans="1:8" ht="44.1" customHeight="1" x14ac:dyDescent="0.25">
      <c r="A36" s="1"/>
      <c r="B36" s="29"/>
      <c r="C36" s="23"/>
      <c r="D36" s="23"/>
      <c r="E36" s="23"/>
      <c r="F36" s="23"/>
      <c r="G36" s="23"/>
      <c r="H36" s="1"/>
    </row>
    <row r="37" spans="1:8" x14ac:dyDescent="0.25">
      <c r="A37" s="1"/>
      <c r="B37" s="1"/>
      <c r="C37" s="1"/>
      <c r="D37" s="1"/>
      <c r="E37" s="1"/>
      <c r="F37" s="1"/>
      <c r="G37" s="1"/>
      <c r="H37" s="1"/>
    </row>
    <row r="38" spans="1:8" x14ac:dyDescent="0.25">
      <c r="A38" s="1"/>
      <c r="B38" s="1"/>
      <c r="C38" s="1"/>
      <c r="D38" s="1"/>
      <c r="E38" s="1"/>
      <c r="F38" s="1"/>
      <c r="G38" s="1"/>
      <c r="H38" s="1"/>
    </row>
    <row r="39" spans="1:8" x14ac:dyDescent="0.25">
      <c r="A39" s="1"/>
      <c r="B39" s="1"/>
      <c r="C39" s="1"/>
      <c r="D39" s="1"/>
      <c r="E39" s="1"/>
      <c r="F39" s="1"/>
      <c r="G39" s="1"/>
      <c r="H39" s="1"/>
    </row>
    <row r="40" spans="1:8" x14ac:dyDescent="0.25">
      <c r="A40" s="1"/>
      <c r="B40" s="1"/>
      <c r="C40" s="1"/>
      <c r="D40" s="1"/>
      <c r="E40" s="1"/>
      <c r="F40" s="1"/>
      <c r="G40" s="1"/>
      <c r="H40" s="1"/>
    </row>
    <row r="41" spans="1:8" x14ac:dyDescent="0.25">
      <c r="A41" s="1"/>
      <c r="B41" s="1"/>
      <c r="C41" s="1"/>
      <c r="D41" s="1"/>
      <c r="E41" s="1"/>
      <c r="F41" s="1"/>
      <c r="G41" s="1"/>
      <c r="H41" s="1"/>
    </row>
    <row r="42" spans="1:8" x14ac:dyDescent="0.25">
      <c r="A42" s="1"/>
      <c r="B42" s="1"/>
      <c r="C42" s="1"/>
      <c r="D42" s="1"/>
      <c r="E42" s="1"/>
      <c r="F42" s="1"/>
      <c r="G42" s="1"/>
      <c r="H42" s="1"/>
    </row>
    <row r="43" spans="1:8" x14ac:dyDescent="0.25">
      <c r="A43" s="1"/>
      <c r="B43" s="1"/>
      <c r="C43" s="1"/>
      <c r="D43" s="1"/>
      <c r="E43" s="1"/>
      <c r="F43" s="1"/>
      <c r="G43" s="1"/>
      <c r="H43" s="1"/>
    </row>
    <row r="44" spans="1:8" x14ac:dyDescent="0.25">
      <c r="A44" s="1"/>
      <c r="B44" s="1"/>
      <c r="C44" s="1"/>
      <c r="D44" s="1"/>
      <c r="E44" s="1"/>
      <c r="F44" s="1"/>
      <c r="G44" s="1"/>
      <c r="H44" s="1"/>
    </row>
    <row r="45" spans="1:8" x14ac:dyDescent="0.25">
      <c r="A45" s="1"/>
      <c r="B45" s="1"/>
      <c r="C45" s="1"/>
      <c r="D45" s="1"/>
      <c r="E45" s="1"/>
      <c r="F45" s="1"/>
      <c r="G45" s="1"/>
      <c r="H45" s="1"/>
    </row>
    <row r="46" spans="1:8" x14ac:dyDescent="0.25">
      <c r="A46" s="1"/>
      <c r="B46" s="1"/>
      <c r="C46" s="1"/>
      <c r="D46" s="1"/>
      <c r="E46" s="1"/>
      <c r="F46" s="1"/>
      <c r="G46" s="1"/>
      <c r="H46" s="1"/>
    </row>
    <row r="47" spans="1:8" x14ac:dyDescent="0.25">
      <c r="A47" s="1"/>
      <c r="B47" s="1"/>
      <c r="C47" s="1"/>
      <c r="D47" s="1"/>
      <c r="E47" s="1"/>
      <c r="F47" s="1"/>
      <c r="G47" s="1"/>
      <c r="H47" s="1"/>
    </row>
    <row r="48" spans="1:8" x14ac:dyDescent="0.25">
      <c r="A48" s="1"/>
      <c r="B48" s="1"/>
      <c r="C48" s="1"/>
      <c r="D48" s="1"/>
      <c r="E48" s="1"/>
      <c r="F48" s="1"/>
      <c r="G48" s="1"/>
      <c r="H48" s="1"/>
    </row>
    <row r="49" spans="1:8" x14ac:dyDescent="0.25">
      <c r="A49" s="1"/>
      <c r="B49" s="1"/>
      <c r="C49" s="1"/>
      <c r="D49" s="1"/>
      <c r="E49" s="1"/>
      <c r="F49" s="1"/>
      <c r="G49" s="1"/>
      <c r="H49" s="1"/>
    </row>
    <row r="50" spans="1:8" x14ac:dyDescent="0.25">
      <c r="A50" s="1"/>
      <c r="B50" s="1"/>
      <c r="C50" s="1"/>
      <c r="D50" s="1"/>
      <c r="E50" s="1"/>
      <c r="F50" s="1"/>
      <c r="G50" s="1"/>
      <c r="H50" s="1"/>
    </row>
    <row r="51" spans="1:8" x14ac:dyDescent="0.25">
      <c r="A51" s="1"/>
      <c r="B51" s="1"/>
      <c r="C51" s="1"/>
      <c r="D51" s="1"/>
      <c r="E51" s="1"/>
      <c r="F51" s="1"/>
      <c r="G51" s="1"/>
      <c r="H51" s="1"/>
    </row>
    <row r="52" spans="1:8" x14ac:dyDescent="0.25">
      <c r="A52" s="1"/>
      <c r="B52" s="1"/>
      <c r="C52" s="1"/>
      <c r="D52" s="1"/>
      <c r="E52" s="1"/>
      <c r="F52" s="1"/>
      <c r="G52" s="1"/>
      <c r="H52" s="1"/>
    </row>
    <row r="53" spans="1:8" x14ac:dyDescent="0.25">
      <c r="A53" s="1"/>
      <c r="B53" s="1"/>
      <c r="C53" s="1"/>
      <c r="D53" s="1"/>
      <c r="E53" s="1"/>
      <c r="F53" s="1"/>
      <c r="G53" s="1"/>
      <c r="H53" s="1"/>
    </row>
    <row r="54" spans="1:8" x14ac:dyDescent="0.25">
      <c r="A54" s="1"/>
      <c r="B54" s="1"/>
      <c r="C54" s="1"/>
      <c r="D54" s="1"/>
      <c r="E54" s="1"/>
      <c r="F54" s="1"/>
      <c r="G54" s="1"/>
      <c r="H54" s="1"/>
    </row>
    <row r="55" spans="1:8" x14ac:dyDescent="0.25">
      <c r="A55" s="1"/>
      <c r="B55" s="1"/>
      <c r="C55" s="1"/>
      <c r="D55" s="1"/>
      <c r="E55" s="1"/>
      <c r="F55" s="1"/>
      <c r="G55" s="1"/>
      <c r="H55" s="1"/>
    </row>
    <row r="56" spans="1:8" x14ac:dyDescent="0.25">
      <c r="A56" s="1"/>
      <c r="B56" s="1"/>
      <c r="C56" s="1"/>
      <c r="D56" s="1"/>
      <c r="E56" s="1"/>
      <c r="F56" s="1"/>
      <c r="G56" s="1"/>
      <c r="H56" s="1"/>
    </row>
    <row r="57" spans="1:8" x14ac:dyDescent="0.25">
      <c r="A57" s="1"/>
      <c r="B57" s="1"/>
      <c r="C57" s="1"/>
      <c r="D57" s="1"/>
      <c r="E57" s="1"/>
      <c r="F57" s="1"/>
      <c r="G57" s="1"/>
      <c r="H57" s="1"/>
    </row>
    <row r="58" spans="1:8" ht="24" customHeight="1" x14ac:dyDescent="0.25">
      <c r="A58" s="1"/>
      <c r="B58" s="38" t="s">
        <v>34</v>
      </c>
      <c r="C58" s="23"/>
      <c r="D58" s="23"/>
      <c r="E58" s="23"/>
      <c r="F58" s="23"/>
      <c r="G58" s="23"/>
      <c r="H58" s="1"/>
    </row>
    <row r="59" spans="1:8" x14ac:dyDescent="0.25">
      <c r="A59" s="1"/>
      <c r="B59" s="1"/>
      <c r="C59" s="1"/>
      <c r="D59" s="1"/>
      <c r="E59" s="1"/>
      <c r="F59" s="1"/>
      <c r="G59" s="1"/>
      <c r="H59" s="1"/>
    </row>
    <row r="60" spans="1:8" x14ac:dyDescent="0.25">
      <c r="A60" s="1"/>
      <c r="B60" s="1"/>
      <c r="C60" s="1"/>
      <c r="D60" s="1"/>
      <c r="E60" s="1"/>
      <c r="F60" s="1"/>
      <c r="G60" s="1"/>
      <c r="H60" s="1"/>
    </row>
    <row r="61" spans="1:8" x14ac:dyDescent="0.25">
      <c r="A61" s="1"/>
      <c r="B61" s="1"/>
      <c r="C61" s="1"/>
      <c r="D61" s="1"/>
      <c r="E61" s="1"/>
      <c r="F61" s="1"/>
      <c r="G61" s="1"/>
      <c r="H61" s="1"/>
    </row>
    <row r="62" spans="1:8" x14ac:dyDescent="0.25">
      <c r="A62" s="1"/>
      <c r="B62" s="1"/>
      <c r="C62" s="1"/>
      <c r="D62" s="1"/>
      <c r="E62" s="1"/>
      <c r="F62" s="1"/>
      <c r="G62" s="1"/>
      <c r="H62" s="1"/>
    </row>
    <row r="63" spans="1:8" x14ac:dyDescent="0.25">
      <c r="A63" s="1"/>
      <c r="B63" s="1"/>
      <c r="C63" s="1"/>
      <c r="D63" s="1"/>
      <c r="E63" s="1"/>
      <c r="F63" s="1"/>
      <c r="G63" s="1"/>
      <c r="H63" s="1"/>
    </row>
    <row r="64" spans="1:8" x14ac:dyDescent="0.25">
      <c r="A64" s="1"/>
      <c r="B64" s="1"/>
      <c r="C64" s="1"/>
      <c r="D64" s="1"/>
      <c r="E64" s="1"/>
      <c r="F64" s="1"/>
      <c r="G64" s="1"/>
      <c r="H64" s="1"/>
    </row>
    <row r="65" spans="1:8" x14ac:dyDescent="0.25">
      <c r="A65" s="1"/>
      <c r="B65" s="1"/>
      <c r="C65" s="1"/>
      <c r="D65" s="1"/>
      <c r="E65" s="1"/>
      <c r="F65" s="1"/>
      <c r="G65" s="1"/>
      <c r="H65" s="1"/>
    </row>
    <row r="66" spans="1:8" x14ac:dyDescent="0.25">
      <c r="A66" s="1"/>
      <c r="B66" s="1"/>
      <c r="C66" s="1"/>
      <c r="D66" s="1"/>
      <c r="E66" s="1"/>
      <c r="F66" s="1"/>
      <c r="G66" s="1"/>
      <c r="H66" s="1"/>
    </row>
    <row r="67" spans="1:8" x14ac:dyDescent="0.25">
      <c r="A67" s="1"/>
      <c r="B67" s="1"/>
      <c r="C67" s="1"/>
      <c r="D67" s="1"/>
      <c r="E67" s="1"/>
      <c r="F67" s="1"/>
      <c r="G67" s="1"/>
      <c r="H67" s="1"/>
    </row>
    <row r="68" spans="1:8" x14ac:dyDescent="0.25">
      <c r="A68" s="1"/>
      <c r="B68" s="1"/>
      <c r="C68" s="1"/>
      <c r="D68" s="1"/>
      <c r="E68" s="1"/>
      <c r="F68" s="1"/>
      <c r="G68" s="1"/>
      <c r="H68" s="1"/>
    </row>
    <row r="69" spans="1:8" x14ac:dyDescent="0.25">
      <c r="A69" s="1"/>
      <c r="B69" s="1"/>
      <c r="C69" s="1"/>
      <c r="D69" s="1"/>
      <c r="E69" s="1"/>
      <c r="F69" s="1"/>
      <c r="G69" s="1"/>
      <c r="H69" s="1"/>
    </row>
    <row r="70" spans="1:8" x14ac:dyDescent="0.25">
      <c r="A70" s="1"/>
      <c r="B70" s="1"/>
      <c r="C70" s="1"/>
      <c r="D70" s="1"/>
      <c r="E70" s="1"/>
      <c r="F70" s="1"/>
      <c r="G70" s="1"/>
      <c r="H70" s="1"/>
    </row>
  </sheetData>
  <sheetProtection sheet="1" formatCells="0"/>
  <mergeCells count="31">
    <mergeCell ref="B58:G58"/>
    <mergeCell ref="B21:G21"/>
    <mergeCell ref="B2:D2"/>
    <mergeCell ref="B3:G3"/>
    <mergeCell ref="B22:G22"/>
    <mergeCell ref="B31:G31"/>
    <mergeCell ref="E8:G8"/>
    <mergeCell ref="B27:G27"/>
    <mergeCell ref="F14:G14"/>
    <mergeCell ref="B18:G18"/>
    <mergeCell ref="B5:G5"/>
    <mergeCell ref="B32:G32"/>
    <mergeCell ref="B4:G4"/>
    <mergeCell ref="F13:G13"/>
    <mergeCell ref="B7:D7"/>
    <mergeCell ref="C23:D23"/>
    <mergeCell ref="F9:G9"/>
    <mergeCell ref="B28:G28"/>
    <mergeCell ref="B35:G36"/>
    <mergeCell ref="F15:G15"/>
    <mergeCell ref="C25:D25"/>
    <mergeCell ref="B30:G30"/>
    <mergeCell ref="B33:G33"/>
    <mergeCell ref="E16:G16"/>
    <mergeCell ref="B20:G20"/>
    <mergeCell ref="F11:G11"/>
    <mergeCell ref="C24:D24"/>
    <mergeCell ref="F10:G10"/>
    <mergeCell ref="C26:D26"/>
    <mergeCell ref="F7:G7"/>
    <mergeCell ref="F12:G12"/>
  </mergeCells>
  <dataValidations count="10">
    <dataValidation type="decimal" operator="greaterThan" showErrorMessage="1" errorTitle="Take-home pay" error="Enter an amount above 0." sqref="C9" xr:uid="{00000000-0002-0000-0000-000000000000}">
      <formula1>0</formula1>
    </dataValidation>
    <dataValidation type="decimal" operator="greaterThanOrEqual" showErrorMessage="1" errorTitle="E10" error="Enter 0 if there is none." sqref="C10" xr:uid="{00000000-0002-0000-0000-000001000000}">
      <formula1>0</formula1>
    </dataValidation>
    <dataValidation type="decimal" operator="greaterThanOrEqual" showErrorMessage="1" errorTitle="E11" error="Enter 0 if there is none." sqref="C11" xr:uid="{00000000-0002-0000-0000-000002000000}">
      <formula1>0</formula1>
    </dataValidation>
    <dataValidation type="decimal" operator="greaterThanOrEqual" showErrorMessage="1" errorTitle="E12" error="Enter 0 if there is none." sqref="C12" xr:uid="{00000000-0002-0000-0000-000003000000}">
      <formula1>0</formula1>
    </dataValidation>
    <dataValidation type="decimal" operator="greaterThanOrEqual" showErrorMessage="1" errorTitle="E13" error="Enter 0 if there is none." sqref="C13" xr:uid="{00000000-0002-0000-0000-000004000000}">
      <formula1>0</formula1>
    </dataValidation>
    <dataValidation type="decimal" operator="greaterThanOrEqual" showErrorMessage="1" errorTitle="E14" error="Enter 0 if there is none." sqref="C14" xr:uid="{00000000-0002-0000-0000-000005000000}">
      <formula1>0</formula1>
    </dataValidation>
    <dataValidation type="decimal" operator="greaterThanOrEqual" showErrorMessage="1" errorTitle="E15" error="Enter 0 if there is none." sqref="C15" xr:uid="{00000000-0002-0000-0000-000006000000}">
      <formula1>0</formula1>
    </dataValidation>
    <dataValidation type="decimal" operator="greaterThanOrEqual" showErrorMessage="1" errorTitle="Money you put aside each month" error="Enter 0 for none." sqref="C16" xr:uid="{00000000-0002-0000-0000-000007000000}">
      <formula1>0</formula1>
    </dataValidation>
    <dataValidation type="list" showErrorMessage="1" errorTitle="How often you get this pay" error="Choose one of the five." sqref="E9" xr:uid="{00000000-0002-0000-0000-000008000000}">
      <formula1>"per week,per 2 weeks,twice a month,per month,per 4 weeks"</formula1>
    </dataValidation>
    <dataValidation type="list" showErrorMessage="1" errorTitle="Count as" error="Choose Need or Want." sqref="E10:E15" xr:uid="{00000000-0002-0000-0000-000009000000}">
      <formula1>"Need,Want"</formula1>
    </dataValidation>
  </dataValidations>
  <hyperlinks>
    <hyperlink ref="B2" r:id="rId1" xr:uid="{00000000-0004-0000-0000-000000000000}"/>
    <hyperlink ref="B5" r:id="rId2" xr:uid="{00000000-0004-0000-0000-000001000000}"/>
  </hyperlinks>
  <pageMargins left="0.75" right="0.75" top="1" bottom="1" header="0.5" footer="0.5"/>
  <pageSetup fitToHeight="0" orientation="portrait"/>
  <headerFooter>
    <oddFooter>&amp;Lneedtheseapps.com&amp;CBudget Calculator&amp;RPage &amp;P of &amp;N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3"/>
  <sheetViews>
    <sheetView showGridLines="0" workbookViewId="0"/>
  </sheetViews>
  <sheetFormatPr defaultRowHeight="15" x14ac:dyDescent="0.25"/>
  <cols>
    <col min="1" max="1" width="32" customWidth="1"/>
    <col min="2" max="3" width="19" customWidth="1"/>
    <col min="4" max="4" width="2" customWidth="1"/>
  </cols>
  <sheetData>
    <row r="1" spans="1:3" ht="30" customHeight="1" x14ac:dyDescent="0.25">
      <c r="A1" s="41" t="s">
        <v>35</v>
      </c>
      <c r="B1" s="23"/>
      <c r="C1" s="23"/>
    </row>
    <row r="2" spans="1:3" ht="24" customHeight="1" x14ac:dyDescent="0.25">
      <c r="A2" s="42" t="str">
        <f>"A running total, top to bottom. Nothing here needs editing. Amounts are shown in "&amp;Calculator!$C$8&amp;"."</f>
        <v>A running total, top to bottom. Nothing here needs editing. Amounts are shown in $.</v>
      </c>
      <c r="B2" s="23"/>
      <c r="C2" s="23"/>
    </row>
    <row r="3" spans="1:3" ht="26.1" customHeight="1" x14ac:dyDescent="0.25">
      <c r="A3" s="9" t="s">
        <v>36</v>
      </c>
      <c r="B3" s="10" t="s">
        <v>37</v>
      </c>
      <c r="C3" s="10" t="s">
        <v>38</v>
      </c>
    </row>
    <row r="4" spans="1:3" ht="21.95" customHeight="1" x14ac:dyDescent="0.25">
      <c r="A4" s="11" t="s">
        <v>39</v>
      </c>
      <c r="B4" s="12">
        <f>_Engine!$B$4</f>
        <v>3400</v>
      </c>
      <c r="C4" s="13">
        <f>B4</f>
        <v>3400</v>
      </c>
    </row>
    <row r="5" spans="1:3" ht="21.95" customHeight="1" x14ac:dyDescent="0.25">
      <c r="A5" s="11" t="s">
        <v>40</v>
      </c>
      <c r="B5" s="12">
        <f>-Calculator!$C$10</f>
        <v>-1400</v>
      </c>
      <c r="C5" s="13">
        <f t="shared" ref="C5:C11" si="0">C4+B5</f>
        <v>2000</v>
      </c>
    </row>
    <row r="6" spans="1:3" ht="21.95" customHeight="1" x14ac:dyDescent="0.25">
      <c r="A6" s="11" t="s">
        <v>41</v>
      </c>
      <c r="B6" s="12">
        <f>-Calculator!$C$11</f>
        <v>-450</v>
      </c>
      <c r="C6" s="13">
        <f t="shared" si="0"/>
        <v>1550</v>
      </c>
    </row>
    <row r="7" spans="1:3" ht="21.95" customHeight="1" x14ac:dyDescent="0.25">
      <c r="A7" s="11" t="s">
        <v>42</v>
      </c>
      <c r="B7" s="12">
        <f>-Calculator!$C$12</f>
        <v>-400</v>
      </c>
      <c r="C7" s="13">
        <f t="shared" si="0"/>
        <v>1150</v>
      </c>
    </row>
    <row r="8" spans="1:3" ht="21.95" customHeight="1" x14ac:dyDescent="0.25">
      <c r="A8" s="11" t="s">
        <v>43</v>
      </c>
      <c r="B8" s="12">
        <f>-Calculator!$C$13</f>
        <v>-150</v>
      </c>
      <c r="C8" s="13">
        <f t="shared" si="0"/>
        <v>1000</v>
      </c>
    </row>
    <row r="9" spans="1:3" ht="21.95" customHeight="1" x14ac:dyDescent="0.25">
      <c r="A9" s="11" t="s">
        <v>44</v>
      </c>
      <c r="B9" s="12">
        <f>-Calculator!$C$14</f>
        <v>-600</v>
      </c>
      <c r="C9" s="13">
        <f t="shared" si="0"/>
        <v>400</v>
      </c>
    </row>
    <row r="10" spans="1:3" ht="21.95" customHeight="1" x14ac:dyDescent="0.25">
      <c r="A10" s="11" t="s">
        <v>45</v>
      </c>
      <c r="B10" s="12">
        <f>-_Engine!$B$5</f>
        <v>-100</v>
      </c>
      <c r="C10" s="13">
        <f t="shared" si="0"/>
        <v>300</v>
      </c>
    </row>
    <row r="11" spans="1:3" ht="21.95" customHeight="1" x14ac:dyDescent="0.25">
      <c r="A11" s="11" t="s">
        <v>46</v>
      </c>
      <c r="B11" s="12">
        <f>-Calculator!$C$16</f>
        <v>-100</v>
      </c>
      <c r="C11" s="13">
        <f t="shared" si="0"/>
        <v>200</v>
      </c>
    </row>
    <row r="13" spans="1:3" ht="26.1" customHeight="1" x14ac:dyDescent="0.25">
      <c r="A13" s="14" t="str">
        <f>IF(_Engine!$B$12=1,"Short each month","Left each month")</f>
        <v>Left each month</v>
      </c>
      <c r="B13" s="5"/>
      <c r="C13" s="15">
        <f>C11</f>
        <v>200</v>
      </c>
    </row>
  </sheetData>
  <sheetProtection sheet="1" formatCells="0"/>
  <mergeCells count="2">
    <mergeCell ref="A1:C1"/>
    <mergeCell ref="A2:C2"/>
  </mergeCells>
  <pageMargins left="0.75" right="0.75" top="1" bottom="1" header="0.5" footer="0.5"/>
  <pageSetup fitToHeight="0" orientation="portrait"/>
  <headerFooter>
    <oddFooter>&amp;Lneedtheseapps.com&amp;CBudget Calculator&amp;RPage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40"/>
  <sheetViews>
    <sheetView showGridLines="0" workbookViewId="0"/>
  </sheetViews>
  <sheetFormatPr defaultRowHeight="15" x14ac:dyDescent="0.25"/>
  <cols>
    <col min="1" max="1" width="2.140625" customWidth="1"/>
    <col min="2" max="2" width="42" customWidth="1"/>
    <col min="3" max="3" width="62" customWidth="1"/>
    <col min="4" max="4" width="2.140625" customWidth="1"/>
  </cols>
  <sheetData>
    <row r="1" spans="1:4" x14ac:dyDescent="0.25">
      <c r="A1" s="1"/>
      <c r="B1" s="1"/>
      <c r="C1" s="1"/>
      <c r="D1" s="1"/>
    </row>
    <row r="2" spans="1:4" ht="32.1" customHeight="1" x14ac:dyDescent="0.25">
      <c r="A2" s="1"/>
      <c r="B2" s="34" t="s">
        <v>47</v>
      </c>
      <c r="C2" s="23"/>
      <c r="D2" s="1"/>
    </row>
    <row r="3" spans="1:4" x14ac:dyDescent="0.25">
      <c r="A3" s="1"/>
      <c r="B3" s="1"/>
      <c r="C3" s="1"/>
      <c r="D3" s="1"/>
    </row>
    <row r="4" spans="1:4" ht="26.1" customHeight="1" x14ac:dyDescent="0.25">
      <c r="A4" s="1"/>
      <c r="B4" s="30" t="s">
        <v>48</v>
      </c>
      <c r="C4" s="23"/>
      <c r="D4" s="1"/>
    </row>
    <row r="5" spans="1:4" ht="36" customHeight="1" x14ac:dyDescent="0.25">
      <c r="A5" s="1"/>
      <c r="B5" s="44" t="s">
        <v>49</v>
      </c>
      <c r="C5" s="23"/>
      <c r="D5" s="1"/>
    </row>
    <row r="6" spans="1:4" ht="48" customHeight="1" x14ac:dyDescent="0.25">
      <c r="A6" s="1"/>
      <c r="B6" s="23"/>
      <c r="C6" s="23"/>
      <c r="D6" s="1"/>
    </row>
    <row r="7" spans="1:4" x14ac:dyDescent="0.25">
      <c r="A7" s="1"/>
      <c r="B7" s="1"/>
      <c r="C7" s="1"/>
      <c r="D7" s="1"/>
    </row>
    <row r="8" spans="1:4" ht="26.1" customHeight="1" x14ac:dyDescent="0.25">
      <c r="A8" s="1"/>
      <c r="B8" s="30" t="s">
        <v>50</v>
      </c>
      <c r="C8" s="23"/>
      <c r="D8" s="1"/>
    </row>
    <row r="9" spans="1:4" ht="32.1" customHeight="1" x14ac:dyDescent="0.25">
      <c r="A9" s="1"/>
      <c r="B9" s="11" t="s">
        <v>51</v>
      </c>
      <c r="C9" s="16" t="s">
        <v>52</v>
      </c>
      <c r="D9" s="1"/>
    </row>
    <row r="10" spans="1:4" ht="32.1" customHeight="1" x14ac:dyDescent="0.25">
      <c r="A10" s="1"/>
      <c r="B10" s="11" t="s">
        <v>53</v>
      </c>
      <c r="C10" s="16" t="s">
        <v>54</v>
      </c>
      <c r="D10" s="1"/>
    </row>
    <row r="11" spans="1:4" ht="32.1" customHeight="1" x14ac:dyDescent="0.25">
      <c r="A11" s="1"/>
      <c r="B11" s="11" t="s">
        <v>55</v>
      </c>
      <c r="C11" s="16" t="s">
        <v>56</v>
      </c>
      <c r="D11" s="1"/>
    </row>
    <row r="12" spans="1:4" ht="32.1" customHeight="1" x14ac:dyDescent="0.25">
      <c r="A12" s="1"/>
      <c r="B12" s="11" t="s">
        <v>57</v>
      </c>
      <c r="C12" s="16" t="s">
        <v>58</v>
      </c>
      <c r="D12" s="1"/>
    </row>
    <row r="13" spans="1:4" ht="21" customHeight="1" x14ac:dyDescent="0.25">
      <c r="A13" s="1"/>
      <c r="B13" s="11" t="s">
        <v>59</v>
      </c>
      <c r="C13" s="16" t="s">
        <v>60</v>
      </c>
      <c r="D13" s="1"/>
    </row>
    <row r="14" spans="1:4" ht="21" customHeight="1" x14ac:dyDescent="0.25">
      <c r="A14" s="1"/>
      <c r="B14" s="11" t="s">
        <v>61</v>
      </c>
      <c r="C14" s="16" t="s">
        <v>62</v>
      </c>
      <c r="D14" s="1"/>
    </row>
    <row r="15" spans="1:4" x14ac:dyDescent="0.25">
      <c r="A15" s="1"/>
      <c r="B15" s="1"/>
      <c r="C15" s="1"/>
      <c r="D15" s="1"/>
    </row>
    <row r="16" spans="1:4" ht="24" customHeight="1" x14ac:dyDescent="0.25">
      <c r="A16" s="1"/>
      <c r="B16" s="43" t="s">
        <v>3</v>
      </c>
      <c r="C16" s="23"/>
      <c r="D16" s="1"/>
    </row>
    <row r="17" spans="1:4" x14ac:dyDescent="0.25">
      <c r="A17" s="1"/>
      <c r="B17" s="1"/>
      <c r="C17" s="1"/>
      <c r="D17" s="1"/>
    </row>
    <row r="18" spans="1:4" ht="26.1" customHeight="1" x14ac:dyDescent="0.25">
      <c r="A18" s="1"/>
      <c r="B18" s="30" t="s">
        <v>63</v>
      </c>
      <c r="C18" s="23"/>
      <c r="D18" s="1"/>
    </row>
    <row r="19" spans="1:4" ht="32.1" customHeight="1" x14ac:dyDescent="0.25">
      <c r="A19" s="1"/>
      <c r="B19" s="11" t="s">
        <v>64</v>
      </c>
      <c r="C19" s="16" t="s">
        <v>65</v>
      </c>
      <c r="D19" s="1"/>
    </row>
    <row r="20" spans="1:4" ht="21" customHeight="1" x14ac:dyDescent="0.25">
      <c r="A20" s="1"/>
      <c r="B20" s="11" t="s">
        <v>66</v>
      </c>
      <c r="C20" s="16" t="s">
        <v>67</v>
      </c>
      <c r="D20" s="1"/>
    </row>
    <row r="21" spans="1:4" ht="32.1" customHeight="1" x14ac:dyDescent="0.25">
      <c r="A21" s="1"/>
      <c r="B21" s="11" t="s">
        <v>68</v>
      </c>
      <c r="C21" s="16" t="s">
        <v>69</v>
      </c>
      <c r="D21" s="1"/>
    </row>
    <row r="22" spans="1:4" ht="21" customHeight="1" x14ac:dyDescent="0.25">
      <c r="A22" s="1"/>
      <c r="B22" s="11" t="s">
        <v>70</v>
      </c>
      <c r="C22" s="16" t="s">
        <v>71</v>
      </c>
      <c r="D22" s="1"/>
    </row>
    <row r="23" spans="1:4" x14ac:dyDescent="0.25">
      <c r="A23" s="1"/>
      <c r="B23" s="1"/>
      <c r="C23" s="1"/>
      <c r="D23" s="1"/>
    </row>
    <row r="24" spans="1:4" ht="26.1" customHeight="1" x14ac:dyDescent="0.25">
      <c r="A24" s="1"/>
      <c r="B24" s="30" t="s">
        <v>72</v>
      </c>
      <c r="C24" s="23"/>
      <c r="D24" s="1"/>
    </row>
    <row r="25" spans="1:4" ht="21" customHeight="1" x14ac:dyDescent="0.25">
      <c r="A25" s="1"/>
      <c r="B25" s="11" t="s">
        <v>73</v>
      </c>
      <c r="C25" s="16" t="s">
        <v>74</v>
      </c>
      <c r="D25" s="1"/>
    </row>
    <row r="26" spans="1:4" ht="21" customHeight="1" x14ac:dyDescent="0.25">
      <c r="A26" s="1"/>
      <c r="B26" s="11" t="s">
        <v>75</v>
      </c>
      <c r="C26" s="16" t="s">
        <v>76</v>
      </c>
      <c r="D26" s="1"/>
    </row>
    <row r="27" spans="1:4" ht="21" customHeight="1" x14ac:dyDescent="0.25">
      <c r="A27" s="1"/>
      <c r="B27" s="11" t="s">
        <v>77</v>
      </c>
      <c r="C27" s="16" t="s">
        <v>78</v>
      </c>
      <c r="D27" s="1"/>
    </row>
    <row r="28" spans="1:4" ht="21" customHeight="1" x14ac:dyDescent="0.25">
      <c r="A28" s="1"/>
      <c r="B28" s="11" t="s">
        <v>79</v>
      </c>
      <c r="C28" s="16" t="s">
        <v>80</v>
      </c>
      <c r="D28" s="1"/>
    </row>
    <row r="29" spans="1:4" ht="21" customHeight="1" x14ac:dyDescent="0.25">
      <c r="A29" s="1"/>
      <c r="B29" s="11" t="s">
        <v>81</v>
      </c>
      <c r="C29" s="16" t="str">
        <f>"Shown in "&amp;Calculator!$C$8&amp;", which you set on the Calculator sheet."</f>
        <v>Shown in $, which you set on the Calculator sheet.</v>
      </c>
      <c r="D29" s="1"/>
    </row>
    <row r="30" spans="1:4" x14ac:dyDescent="0.25">
      <c r="A30" s="1"/>
      <c r="B30" s="1"/>
      <c r="C30" s="1"/>
      <c r="D30" s="1"/>
    </row>
    <row r="31" spans="1:4" ht="24" customHeight="1" x14ac:dyDescent="0.25">
      <c r="A31" s="1"/>
      <c r="B31" s="45" t="s">
        <v>82</v>
      </c>
      <c r="C31" s="23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</sheetData>
  <sheetProtection sheet="1" formatCells="0"/>
  <mergeCells count="8">
    <mergeCell ref="B24:C24"/>
    <mergeCell ref="B16:C16"/>
    <mergeCell ref="B2:C2"/>
    <mergeCell ref="B5:C6"/>
    <mergeCell ref="B31:C31"/>
    <mergeCell ref="B18:C18"/>
    <mergeCell ref="B8:C8"/>
    <mergeCell ref="B4:C4"/>
  </mergeCells>
  <hyperlinks>
    <hyperlink ref="B16" r:id="rId1" xr:uid="{00000000-0004-0000-0200-000000000000}"/>
  </hyperlinks>
  <pageMargins left="0.75" right="0.75" top="1" bottom="1" header="0.5" footer="0.5"/>
  <pageSetup fitToHeight="0" orientation="portrait"/>
  <headerFooter>
    <oddFooter>&amp;Lneedtheseapps.com&amp;CBudget Calculator&amp;RPage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7"/>
  <sheetViews>
    <sheetView workbookViewId="0"/>
  </sheetViews>
  <sheetFormatPr defaultRowHeight="15" x14ac:dyDescent="0.25"/>
  <cols>
    <col min="1" max="1" width="56" customWidth="1"/>
    <col min="2" max="2" width="18" customWidth="1"/>
    <col min="12" max="14" width="18" customWidth="1"/>
  </cols>
  <sheetData>
    <row r="1" spans="1:14" ht="16.5" x14ac:dyDescent="0.25">
      <c r="A1" s="17" t="s">
        <v>83</v>
      </c>
      <c r="L1" s="18" t="s">
        <v>84</v>
      </c>
      <c r="M1" s="18" t="s">
        <v>85</v>
      </c>
      <c r="N1" s="18" t="s">
        <v>86</v>
      </c>
    </row>
    <row r="2" spans="1:14" ht="16.5" x14ac:dyDescent="0.25">
      <c r="A2" s="19" t="s">
        <v>87</v>
      </c>
      <c r="B2" s="19">
        <f>IF(Calculator!$E$9="per week",52,IF(Calculator!$E$9="per 2 weeks",26,IF(Calculator!$E$9="twice a month",2,IF(Calculator!$E$9="per 4 weeks",13,1))))</f>
        <v>1</v>
      </c>
      <c r="L2" s="20" t="s">
        <v>29</v>
      </c>
      <c r="M2" s="21">
        <f>$B$6</f>
        <v>2500</v>
      </c>
      <c r="N2" s="21">
        <f>$B$14</f>
        <v>1700</v>
      </c>
    </row>
    <row r="3" spans="1:14" ht="16.5" x14ac:dyDescent="0.25">
      <c r="A3" s="19" t="s">
        <v>88</v>
      </c>
      <c r="B3" s="19">
        <f>IF(OR(Calculator!$E$9="twice a month",Calculator!$E$9="per month"),1,12)</f>
        <v>1</v>
      </c>
      <c r="L3" s="20" t="s">
        <v>30</v>
      </c>
      <c r="M3" s="21">
        <f>$B$7</f>
        <v>600</v>
      </c>
      <c r="N3" s="21">
        <f>$B$15</f>
        <v>1020</v>
      </c>
    </row>
    <row r="4" spans="1:14" ht="16.5" x14ac:dyDescent="0.25">
      <c r="A4" s="19" t="s">
        <v>89</v>
      </c>
      <c r="B4" s="19">
        <f>Calculator!$C$9*$B$2/$B$3</f>
        <v>3400</v>
      </c>
      <c r="L4" s="20" t="s">
        <v>31</v>
      </c>
      <c r="M4" s="21">
        <f>$B$8</f>
        <v>100</v>
      </c>
      <c r="N4" s="21">
        <f>$B$16</f>
        <v>680</v>
      </c>
    </row>
    <row r="5" spans="1:14" ht="16.5" x14ac:dyDescent="0.25">
      <c r="A5" s="19" t="s">
        <v>90</v>
      </c>
      <c r="B5" s="19">
        <f>Calculator!$C$15/12</f>
        <v>100</v>
      </c>
      <c r="L5" s="20" t="s">
        <v>91</v>
      </c>
      <c r="M5" s="21">
        <f>IF($B$12=1,NA(),$B$13)</f>
        <v>200</v>
      </c>
      <c r="N5" s="21" t="e">
        <f>NA()</f>
        <v>#N/A</v>
      </c>
    </row>
    <row r="6" spans="1:14" ht="16.5" x14ac:dyDescent="0.25">
      <c r="A6" s="19" t="s">
        <v>92</v>
      </c>
      <c r="B6" s="19">
        <f>IF(Calculator!$E$10="Need",Calculator!$C$10,0)+IF(Calculator!$E$11="Need",Calculator!$C$11,0)+IF(Calculator!$E$12="Need",Calculator!$C$12,0)+IF(Calculator!$E$13="Need",Calculator!$C$13,0)+IF(Calculator!$E$14="Need",Calculator!$C$14,0)+IF(Calculator!$E$15="Need",$B$5,0)</f>
        <v>2500</v>
      </c>
    </row>
    <row r="7" spans="1:14" ht="16.5" x14ac:dyDescent="0.25">
      <c r="A7" s="19" t="s">
        <v>93</v>
      </c>
      <c r="B7" s="19">
        <f>(Calculator!$C$10+Calculator!$C$11+Calculator!$C$12+Calculator!$C$13+Calculator!$C$14+$B$5)-$B$6</f>
        <v>600</v>
      </c>
    </row>
    <row r="8" spans="1:14" ht="16.5" x14ac:dyDescent="0.25">
      <c r="A8" s="19" t="s">
        <v>26</v>
      </c>
      <c r="B8" s="19">
        <f>Calculator!$C$16</f>
        <v>100</v>
      </c>
    </row>
    <row r="9" spans="1:14" ht="16.5" x14ac:dyDescent="0.25">
      <c r="A9" s="19" t="s">
        <v>94</v>
      </c>
      <c r="B9" s="19">
        <f>$B$6+$B$7+$B$8</f>
        <v>3200</v>
      </c>
    </row>
    <row r="10" spans="1:14" ht="16.5" x14ac:dyDescent="0.25">
      <c r="A10" s="19" t="s">
        <v>95</v>
      </c>
      <c r="B10" s="19">
        <f>$B$4-$B$9</f>
        <v>200</v>
      </c>
    </row>
    <row r="11" spans="1:14" ht="16.5" x14ac:dyDescent="0.25">
      <c r="A11" s="19" t="s">
        <v>96</v>
      </c>
      <c r="B11" s="19">
        <f>ROUND($B$10,0)</f>
        <v>200</v>
      </c>
    </row>
    <row r="12" spans="1:14" ht="16.5" x14ac:dyDescent="0.25">
      <c r="A12" s="19" t="s">
        <v>97</v>
      </c>
      <c r="B12" s="19">
        <f>IF($B$11&lt;0,1,0)</f>
        <v>0</v>
      </c>
    </row>
    <row r="13" spans="1:14" ht="16.5" x14ac:dyDescent="0.25">
      <c r="A13" s="19" t="s">
        <v>98</v>
      </c>
      <c r="B13" s="19">
        <f>IF($B$12=1,0,MAX(0,$B$10))</f>
        <v>200</v>
      </c>
    </row>
    <row r="14" spans="1:14" ht="16.5" x14ac:dyDescent="0.25">
      <c r="A14" s="19" t="s">
        <v>99</v>
      </c>
      <c r="B14" s="19">
        <f>$B$4*0.5</f>
        <v>1700</v>
      </c>
    </row>
    <row r="15" spans="1:14" ht="16.5" x14ac:dyDescent="0.25">
      <c r="A15" s="19" t="s">
        <v>100</v>
      </c>
      <c r="B15" s="19">
        <f>$B$4*0.3</f>
        <v>1020</v>
      </c>
    </row>
    <row r="16" spans="1:14" ht="16.5" x14ac:dyDescent="0.25">
      <c r="A16" s="19" t="s">
        <v>101</v>
      </c>
      <c r="B16" s="19">
        <f>$B$4*0.2</f>
        <v>680</v>
      </c>
    </row>
    <row r="17" spans="1:2" ht="16.5" x14ac:dyDescent="0.25">
      <c r="A17" s="19" t="s">
        <v>102</v>
      </c>
      <c r="B17" s="19">
        <f>IF($B$4&gt;0,($B$6/$B$4-0.5)*100,0)</f>
        <v>23.529411764705888</v>
      </c>
    </row>
    <row r="18" spans="1:2" ht="16.5" x14ac:dyDescent="0.25">
      <c r="A18" s="19" t="s">
        <v>103</v>
      </c>
      <c r="B18" s="19">
        <f>ROUND($B$10,0)+ROUND($B$5,0)</f>
        <v>300</v>
      </c>
    </row>
    <row r="19" spans="1:2" ht="16.5" x14ac:dyDescent="0.25">
      <c r="A19" s="19" t="s">
        <v>104</v>
      </c>
      <c r="B19" s="19">
        <f>$B$18-Calculator!$C$15</f>
        <v>-900</v>
      </c>
    </row>
    <row r="20" spans="1:2" ht="16.5" x14ac:dyDescent="0.25">
      <c r="A20" s="19" t="s">
        <v>105</v>
      </c>
      <c r="B20" s="19">
        <f>IF(OR(Calculator!$E$9="per week",Calculator!$E$9="per 2 weeks",Calculator!$E$9="per 4 weeks"),1,0)</f>
        <v>0</v>
      </c>
    </row>
    <row r="21" spans="1:2" ht="16.5" x14ac:dyDescent="0.25">
      <c r="A21" s="19" t="s">
        <v>106</v>
      </c>
      <c r="B21" s="19" t="str">
        <f>IF(Calculator!$E$9="per week",8,IF(Calculator!$E$9="per 2 weeks",10,IF(Calculator!$E$9="per 4 weeks",11,"")))</f>
        <v/>
      </c>
    </row>
    <row r="22" spans="1:2" ht="16.5" x14ac:dyDescent="0.25">
      <c r="A22" s="19" t="s">
        <v>107</v>
      </c>
      <c r="B22" s="19" t="str">
        <f>IF(Calculator!$E$9="per week",4,IF(Calculator!$E$9="per 2 weeks",2,IF(Calculator!$E$9="per 4 weeks",1,"")))</f>
        <v/>
      </c>
    </row>
    <row r="23" spans="1:2" ht="16.5" x14ac:dyDescent="0.25">
      <c r="A23" s="19" t="s">
        <v>108</v>
      </c>
      <c r="B23" s="19" t="str">
        <f>IF(Calculator!$E$9="per week","four",IF(Calculator!$E$9="per 2 weeks","two",IF(Calculator!$E$9="per 4 weeks","one","")))</f>
        <v/>
      </c>
    </row>
    <row r="24" spans="1:2" ht="16.5" x14ac:dyDescent="0.25">
      <c r="A24" s="19" t="s">
        <v>109</v>
      </c>
      <c r="B24" s="19">
        <f>IF($B$20=1,Calculator!$C$9*$B$22,0)</f>
        <v>0</v>
      </c>
    </row>
    <row r="25" spans="1:2" ht="16.5" x14ac:dyDescent="0.25">
      <c r="A25" s="19" t="s">
        <v>110</v>
      </c>
      <c r="B25" s="19">
        <f>IF($B$20=1,MAX(0,$B$4-$B$24),0)</f>
        <v>0</v>
      </c>
    </row>
    <row r="26" spans="1:2" ht="16.5" x14ac:dyDescent="0.25">
      <c r="A26" s="19" t="s">
        <v>111</v>
      </c>
      <c r="B26" s="19">
        <f>IF($B$20=1,$B$24-$B$9,0)</f>
        <v>0</v>
      </c>
    </row>
    <row r="27" spans="1:2" ht="16.5" x14ac:dyDescent="0.25">
      <c r="A27" s="19" t="s">
        <v>112</v>
      </c>
      <c r="B27" s="19" t="str">
        <f>IF(Calculator!$E$9="per week","a week",IF(Calculator!$E$9="per 2 weeks","every 2 weeks",IF(Calculator!$E$9="twice a month","twice a month",IF(Calculator!$E$9="per 4 weeks","every 4 weeks",""))))</f>
        <v/>
      </c>
    </row>
  </sheetData>
  <sheetProtection sheet="1" formatCells="0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Calculator</vt:lpstr>
      <vt:lpstr>Breakdown</vt:lpstr>
      <vt:lpstr>About &amp; Assumptions</vt:lpstr>
      <vt:lpstr>_Engine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Eyal Doron</cp:lastModifiedBy>
  <dcterms:created xsi:type="dcterms:W3CDTF">2026-10-16T04:40:56Z</dcterms:created>
  <dcterms:modified xsi:type="dcterms:W3CDTF">2026-10-16T04:41:02Z</dcterms:modified>
</cp:coreProperties>
</file>